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Дума\!отдел\работа\Решения ГгД (ворд)\8 созыв\6-25.10.2025\16-02\"/>
    </mc:Choice>
  </mc:AlternateContent>
  <bookViews>
    <workbookView xWindow="120" yWindow="120" windowWidth="19020" windowHeight="108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1" l="1"/>
  <c r="H12" i="1"/>
  <c r="H72" i="1"/>
  <c r="H52" i="1"/>
  <c r="J42" i="1"/>
  <c r="I42" i="1"/>
  <c r="J56" i="1" l="1"/>
  <c r="J16" i="1" s="1"/>
  <c r="I16" i="1"/>
  <c r="H14" i="1"/>
  <c r="H11" i="1" s="1"/>
  <c r="I14" i="1"/>
  <c r="J14" i="1"/>
  <c r="K14" i="1"/>
  <c r="I15" i="1"/>
  <c r="I17" i="1"/>
  <c r="J17" i="1"/>
  <c r="K17" i="1"/>
  <c r="I18" i="1"/>
  <c r="J18" i="1"/>
  <c r="K18" i="1"/>
  <c r="I19" i="1"/>
  <c r="J19" i="1"/>
  <c r="K19" i="1"/>
  <c r="I20" i="1"/>
  <c r="J20" i="1"/>
  <c r="K20" i="1"/>
  <c r="H15" i="1"/>
  <c r="H16" i="1"/>
  <c r="H17" i="1"/>
  <c r="H18" i="1"/>
  <c r="H19" i="1"/>
  <c r="H20" i="1"/>
  <c r="E54" i="1"/>
  <c r="E14" i="2"/>
  <c r="D14" i="2"/>
  <c r="H55" i="1"/>
  <c r="I12" i="1" l="1"/>
  <c r="I11" i="1" s="1"/>
  <c r="H45" i="1"/>
  <c r="H22" i="1"/>
  <c r="E18" i="1" l="1"/>
  <c r="E19" i="1"/>
  <c r="E20" i="1"/>
  <c r="E21" i="1"/>
  <c r="E22" i="1"/>
  <c r="E24" i="1"/>
  <c r="E25" i="1"/>
  <c r="E26" i="1"/>
  <c r="E27" i="1"/>
  <c r="E28" i="1"/>
  <c r="E29" i="1"/>
  <c r="E30" i="1"/>
  <c r="E35" i="1"/>
  <c r="E36" i="1"/>
  <c r="E37" i="1"/>
  <c r="E38" i="1"/>
  <c r="E39" i="1"/>
  <c r="E40" i="1"/>
  <c r="E47" i="1"/>
  <c r="E48" i="1"/>
  <c r="E49" i="1"/>
  <c r="E50" i="1"/>
  <c r="E55" i="1"/>
  <c r="E57" i="1"/>
  <c r="E58" i="1"/>
  <c r="E59" i="1"/>
  <c r="E60" i="1"/>
  <c r="E65" i="1"/>
  <c r="E66" i="1"/>
  <c r="E67" i="1"/>
  <c r="E68" i="1"/>
  <c r="E69" i="1"/>
  <c r="E70" i="1"/>
  <c r="E74" i="1"/>
  <c r="E76" i="1"/>
  <c r="E77" i="1"/>
  <c r="E78" i="1"/>
  <c r="E80" i="1"/>
  <c r="E81" i="1"/>
  <c r="E82" i="1"/>
  <c r="E83" i="1"/>
  <c r="F14" i="1" l="1"/>
  <c r="F15" i="1"/>
  <c r="F16" i="1"/>
  <c r="G17" i="1"/>
  <c r="F18" i="1"/>
  <c r="F32" i="1"/>
  <c r="F31" i="1" s="1"/>
  <c r="G32" i="1"/>
  <c r="G31" i="1" s="1"/>
  <c r="F42" i="1"/>
  <c r="F41" i="1" s="1"/>
  <c r="G44" i="1"/>
  <c r="G45" i="1"/>
  <c r="G46" i="1"/>
  <c r="G16" i="1" s="1"/>
  <c r="F52" i="1"/>
  <c r="F51" i="1" s="1"/>
  <c r="G54" i="1"/>
  <c r="G55" i="1"/>
  <c r="F62" i="1"/>
  <c r="F61" i="1" s="1"/>
  <c r="G65" i="1"/>
  <c r="G62" i="1" s="1"/>
  <c r="G61" i="1" s="1"/>
  <c r="F72" i="1"/>
  <c r="F71" i="1" s="1"/>
  <c r="G72" i="1"/>
  <c r="G71" i="1" s="1"/>
  <c r="G52" i="1" l="1"/>
  <c r="G51" i="1" s="1"/>
  <c r="F12" i="1"/>
  <c r="F11" i="1" s="1"/>
  <c r="G15" i="1"/>
  <c r="G42" i="1"/>
  <c r="G41" i="1" s="1"/>
  <c r="G14" i="1"/>
  <c r="G12" i="1" s="1"/>
  <c r="G11" i="1" s="1"/>
  <c r="K42" i="1"/>
  <c r="K41" i="1" s="1"/>
  <c r="E34" i="1" l="1"/>
  <c r="K52" i="1"/>
  <c r="K51" i="1" s="1"/>
  <c r="E64" i="1"/>
  <c r="K62" i="1"/>
  <c r="K61" i="1" s="1"/>
  <c r="J62" i="1"/>
  <c r="J61" i="1" s="1"/>
  <c r="J52" i="1"/>
  <c r="J51" i="1" s="1"/>
  <c r="J41" i="1"/>
  <c r="J32" i="1"/>
  <c r="J31" i="1" s="1"/>
  <c r="K32" i="1" l="1"/>
  <c r="K31" i="1" s="1"/>
  <c r="E44" i="1"/>
  <c r="E17" i="1" l="1"/>
  <c r="E14" i="1" l="1"/>
  <c r="H32" i="1" l="1"/>
  <c r="H31" i="1" s="1"/>
  <c r="H75" i="1"/>
  <c r="I32" i="1"/>
  <c r="I31" i="1" s="1"/>
  <c r="I41" i="1"/>
  <c r="I52" i="1"/>
  <c r="I51" i="1" s="1"/>
  <c r="I62" i="1"/>
  <c r="I61" i="1" s="1"/>
  <c r="E52" i="1"/>
  <c r="E31" i="1" l="1"/>
  <c r="E32" i="1"/>
  <c r="I75" i="1"/>
  <c r="J75" i="1" s="1"/>
  <c r="E75" i="1" l="1"/>
  <c r="J72" i="1"/>
  <c r="J71" i="1" s="1"/>
  <c r="K75" i="1"/>
  <c r="K72" i="1" l="1"/>
  <c r="K71" i="1" l="1"/>
  <c r="H46" i="1" l="1"/>
  <c r="H62" i="1"/>
  <c r="E62" i="1" s="1"/>
  <c r="H71" i="1" l="1"/>
  <c r="E71" i="1" s="1"/>
  <c r="K56" i="1"/>
  <c r="I46" i="1"/>
  <c r="J46" i="1" s="1"/>
  <c r="K46" i="1" s="1"/>
  <c r="H42" i="1"/>
  <c r="E42" i="1" s="1"/>
  <c r="I72" i="1"/>
  <c r="I71" i="1" s="1"/>
  <c r="H51" i="1"/>
  <c r="E51" i="1" s="1"/>
  <c r="H61" i="1"/>
  <c r="E61" i="1" s="1"/>
  <c r="E56" i="1" l="1"/>
  <c r="K16" i="1"/>
  <c r="E46" i="1"/>
  <c r="E72" i="1"/>
  <c r="H41" i="1"/>
  <c r="E41" i="1" s="1"/>
  <c r="J15" i="1"/>
  <c r="J12" i="1" s="1"/>
  <c r="J11" i="1" s="1"/>
  <c r="E16" i="1" l="1"/>
  <c r="K15" i="1"/>
  <c r="E45" i="1" l="1"/>
  <c r="K12" i="1"/>
  <c r="K11" i="1" s="1"/>
  <c r="E12" i="1" l="1"/>
  <c r="E11" i="1" l="1"/>
</calcChain>
</file>

<file path=xl/sharedStrings.xml><?xml version="1.0" encoding="utf-8"?>
<sst xmlns="http://schemas.openxmlformats.org/spreadsheetml/2006/main" count="105" uniqueCount="40">
  <si>
    <t xml:space="preserve"> 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</si>
  <si>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</si>
  <si>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Код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</si>
  <si>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</si>
  <si>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</si>
  <si>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</si>
  <si>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МП</t>
  </si>
  <si>
    <t>Пп</t>
  </si>
  <si>
    <t>Всего</t>
  </si>
  <si>
    <t>бюджет муниципального образования "Город Глазов"</t>
  </si>
  <si>
    <t>в том числе: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</si>
  <si>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</si>
  <si>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</si>
  <si>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</t>
  </si>
  <si>
    <t>средства бюджета Удмуртской Республики, планируемые к привлечению</t>
  </si>
  <si>
    <t>средства  федерального бюджета, планируемые к привлечению</t>
  </si>
  <si>
    <t>иные источники</t>
  </si>
  <si>
    <t>Территориальное развитие (градостроительство и землеустройство)</t>
  </si>
  <si>
    <t>Содержание и развитие жилищного хозяйства</t>
  </si>
  <si>
    <t>Cодержание и развитие коммунальной инфраструктуры</t>
  </si>
  <si>
    <t>Благоустройство и охрана окружающей среды</t>
  </si>
  <si>
    <t>Развитие дорожного хозяйства и транспортного обслуживания населения</t>
  </si>
  <si>
    <t>Энергосбережение и повышение энергетической эффективности</t>
  </si>
  <si>
    <t>08</t>
  </si>
  <si>
    <t>средства,планируемые к привлечению</t>
  </si>
  <si>
    <t>бюджет муниципального образования "Городской округ "Город Глазов" Удмуртской Республики"</t>
  </si>
  <si>
    <t>собственные средства бюджета муниципального образования "Городской округ "Город Глазов" Удмуртской Республики"</t>
  </si>
  <si>
    <t xml:space="preserve">собственные средства бюджета муниципального образования "Городской округ "Город Глазов" Удмуртской Республики" </t>
  </si>
  <si>
    <t>бюджет Удмуртской Республики</t>
  </si>
  <si>
    <t>Итого</t>
  </si>
  <si>
    <t>2023 год                отчет</t>
  </si>
  <si>
    <t>2024 год            текущий</t>
  </si>
  <si>
    <t xml:space="preserve">Муниципальное хозяйство  </t>
  </si>
  <si>
    <t xml:space="preserve">2025 год            </t>
  </si>
  <si>
    <t xml:space="preserve">2026 год             </t>
  </si>
  <si>
    <t xml:space="preserve">2027 год           </t>
  </si>
  <si>
    <t xml:space="preserve">2028 год             </t>
  </si>
  <si>
    <t xml:space="preserve">"Приложение 6                                                      к муниципальной программе "Муниципальное хозяйство"  на 2025-2028 годы </t>
  </si>
  <si>
    <t>".</t>
  </si>
  <si>
    <t xml:space="preserve">Приложение 3                                                      к решению Глазовской городской Думы        от 29.10.2025 № 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</si>
</sst>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.000\ _₽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8.5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Fill="1"/>
    <xf numFmtId="2" fontId="0" fillId="0" borderId="0" xfId="0" applyNumberFormat="1" applyFill="1"/>
    <xf numFmtId="0" fontId="6" fillId="0" borderId="0" xfId="0" applyFont="1" applyAlignment="1">
      <alignment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2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/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2" fontId="6" fillId="0" borderId="0" xfId="0" applyNumberFormat="1" applyFont="1" applyFill="1" applyAlignment="1">
      <alignment vertical="center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Alignment="1">
      <alignment vertical="center"/>
    </xf>
    <xf numFmtId="49" fontId="0" fillId="0" borderId="0" xfId="0" applyNumberFormat="1"/>
    <xf numFmtId="2" fontId="6" fillId="3" borderId="0" xfId="0" applyNumberFormat="1" applyFont="1" applyFill="1" applyBorder="1" applyAlignment="1">
      <alignment vertical="center" wrapText="1"/>
    </xf>
    <xf numFmtId="2" fontId="6" fillId="3" borderId="0" xfId="0" applyNumberFormat="1" applyFont="1" applyFill="1" applyAlignment="1">
      <alignment vertical="center"/>
    </xf>
    <xf numFmtId="2" fontId="0" fillId="3" borderId="0" xfId="0" applyNumberFormat="1" applyFill="1"/>
    <xf numFmtId="2" fontId="6" fillId="3" borderId="0" xfId="0" applyNumberFormat="1" applyFont="1" applyFill="1" applyAlignment="1">
      <alignment vertical="center"/>
    </xf>
    <xf numFmtId="2" fontId="7" fillId="3" borderId="0" xfId="0" applyNumberFormat="1" applyFont="1" applyFill="1" applyAlignment="1">
      <alignment vertical="center"/>
    </xf>
    <xf numFmtId="2" fontId="6" fillId="3" borderId="0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/>
    <xf numFmtId="164" fontId="4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2" fontId="9" fillId="3" borderId="0" xfId="0" applyNumberFormat="1" applyFont="1" applyFill="1" applyBorder="1" applyAlignment="1">
      <alignment wrapText="1"/>
    </xf>
    <xf numFmtId="2" fontId="9" fillId="3" borderId="0" xfId="0" applyNumberFormat="1" applyFont="1" applyFill="1" applyBorder="1" applyAlignment="1">
      <alignment horizontal="center" wrapText="1"/>
    </xf>
    <xf numFmtId="0" fontId="9" fillId="0" borderId="0" xfId="0" applyFont="1" applyFill="1"/>
    <xf numFmtId="2" fontId="0" fillId="0" borderId="0" xfId="0" applyNumberFormat="1"/>
    <xf numFmtId="0" fontId="6" fillId="0" borderId="0" xfId="0" applyFont="1" applyFill="1" applyAlignment="1">
      <alignment horizontal="right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9" fillId="3" borderId="0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2" fontId="3" fillId="3" borderId="3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87"/>
  <sheetViews>
    <sheetView tabSelected="1" zoomScaleNormal="100" workbookViewId="0">
      <selection activeCell="I4" sqref="I4:K4"/>
    </sheetView>
  </sheetViews>
  <sheetFormatPr defaultRowHeight="15" x14ac:dyDescent="0.25"/>
  <cols>
    <col min="1" max="1" width="4.7109375" style="13" customWidth="1"/>
    <col min="2" max="2" width="7.42578125" customWidth="1"/>
    <col min="3" max="3" width="19.42578125" style="1" customWidth="1"/>
    <col min="4" max="4" width="41.7109375" style="1" customWidth="1"/>
    <col min="5" max="5" width="12.140625" style="2" bestFit="1" customWidth="1"/>
    <col min="6" max="6" width="11.7109375" style="16" hidden="1" customWidth="1"/>
    <col min="7" max="7" width="11.42578125" style="16" hidden="1" customWidth="1"/>
    <col min="8" max="8" width="12.28515625" style="16" customWidth="1"/>
    <col min="9" max="9" width="11.7109375" style="1" bestFit="1" customWidth="1"/>
    <col min="10" max="10" width="12.140625" style="1" customWidth="1"/>
    <col min="11" max="11" width="12" style="1" customWidth="1"/>
    <col min="12" max="12" width="12.140625" bestFit="1" customWidth="1"/>
  </cols>
  <sheetData>
    <row r="2" spans="1:13" ht="42.95" customHeight="1" x14ac:dyDescent="0.25">
      <c r="I2" s="53" t="s">
        <v>39</v>
      </c>
      <c r="J2" s="53"/>
      <c r="K2" s="53"/>
    </row>
    <row r="4" spans="1:13" ht="63.6" customHeight="1" x14ac:dyDescent="0.25">
      <c r="A4" s="11" t="s">
        <v>0</v>
      </c>
      <c r="B4" s="4"/>
      <c r="C4" s="5"/>
      <c r="D4" s="5"/>
      <c r="E4" s="6"/>
      <c r="F4" s="14"/>
      <c r="H4" s="37"/>
      <c r="I4" s="53" t="s">
        <v>37</v>
      </c>
      <c r="J4" s="53"/>
      <c r="K4" s="53"/>
    </row>
    <row r="5" spans="1:13" ht="9" customHeight="1" x14ac:dyDescent="0.25">
      <c r="A5" s="11"/>
      <c r="B5" s="4"/>
      <c r="C5" s="5"/>
      <c r="D5" s="5"/>
      <c r="E5" s="6"/>
      <c r="F5" s="19"/>
      <c r="H5" s="37"/>
      <c r="I5" s="38"/>
      <c r="J5" s="38"/>
      <c r="K5" s="38"/>
    </row>
    <row r="6" spans="1:13" ht="42" customHeight="1" x14ac:dyDescent="0.25">
      <c r="A6" s="56" t="s">
        <v>1</v>
      </c>
      <c r="B6" s="56"/>
      <c r="C6" s="56"/>
      <c r="D6" s="56"/>
      <c r="E6" s="56"/>
      <c r="F6" s="56"/>
      <c r="G6" s="56"/>
      <c r="H6" s="56"/>
      <c r="I6" s="4"/>
      <c r="J6" s="4"/>
      <c r="K6" s="4"/>
    </row>
    <row r="7" spans="1:13" ht="42" customHeight="1" x14ac:dyDescent="0.25">
      <c r="A7" s="34"/>
      <c r="B7" s="34"/>
      <c r="C7" s="34"/>
      <c r="D7" s="34"/>
      <c r="E7" s="34"/>
      <c r="F7" s="34"/>
      <c r="G7" s="34"/>
      <c r="H7" s="34"/>
      <c r="I7" s="4"/>
      <c r="J7" s="4"/>
      <c r="K7" s="4"/>
    </row>
    <row r="8" spans="1:13" ht="15" customHeight="1" x14ac:dyDescent="0.25">
      <c r="A8" s="54" t="s">
        <v>2</v>
      </c>
      <c r="B8" s="54"/>
      <c r="C8" s="55" t="s">
        <v>3</v>
      </c>
      <c r="D8" s="55" t="s">
        <v>4</v>
      </c>
      <c r="E8" s="58" t="s">
        <v>5</v>
      </c>
      <c r="F8" s="59"/>
      <c r="G8" s="59"/>
      <c r="H8" s="59"/>
      <c r="I8" s="59"/>
      <c r="J8" s="59"/>
      <c r="K8" s="60"/>
    </row>
    <row r="9" spans="1:13" ht="14.45" customHeight="1" x14ac:dyDescent="0.25">
      <c r="A9" s="54"/>
      <c r="B9" s="54"/>
      <c r="C9" s="55"/>
      <c r="D9" s="55"/>
      <c r="E9" s="63" t="s">
        <v>29</v>
      </c>
      <c r="F9" s="61" t="s">
        <v>30</v>
      </c>
      <c r="G9" s="61" t="s">
        <v>31</v>
      </c>
      <c r="H9" s="57" t="s">
        <v>33</v>
      </c>
      <c r="I9" s="57" t="s">
        <v>34</v>
      </c>
      <c r="J9" s="57" t="s">
        <v>35</v>
      </c>
      <c r="K9" s="57" t="s">
        <v>36</v>
      </c>
    </row>
    <row r="10" spans="1:13" x14ac:dyDescent="0.25">
      <c r="A10" s="20" t="s">
        <v>6</v>
      </c>
      <c r="B10" s="21" t="s">
        <v>7</v>
      </c>
      <c r="C10" s="55"/>
      <c r="D10" s="55"/>
      <c r="E10" s="63"/>
      <c r="F10" s="62"/>
      <c r="G10" s="62"/>
      <c r="H10" s="57"/>
      <c r="I10" s="57"/>
      <c r="J10" s="57"/>
      <c r="K10" s="57"/>
    </row>
    <row r="11" spans="1:13" x14ac:dyDescent="0.25">
      <c r="A11" s="51" t="s">
        <v>23</v>
      </c>
      <c r="B11" s="52"/>
      <c r="C11" s="47" t="s">
        <v>32</v>
      </c>
      <c r="D11" s="22" t="s">
        <v>8</v>
      </c>
      <c r="E11" s="25">
        <f>+H11+I11+J11+K11</f>
        <v>1664075.57</v>
      </c>
      <c r="F11" s="25">
        <f t="shared" ref="F11:G11" si="0">F12+F18+F20</f>
        <v>472780.28699999995</v>
      </c>
      <c r="G11" s="25">
        <f t="shared" si="0"/>
        <v>804490.13099999982</v>
      </c>
      <c r="H11" s="25">
        <f>H12</f>
        <v>836926.37</v>
      </c>
      <c r="I11" s="25">
        <f t="shared" ref="I11:K11" si="1">I12</f>
        <v>196185.89</v>
      </c>
      <c r="J11" s="25">
        <f t="shared" si="1"/>
        <v>398732.98</v>
      </c>
      <c r="K11" s="25">
        <f t="shared" si="1"/>
        <v>232230.33</v>
      </c>
      <c r="L11" s="35"/>
      <c r="M11" s="36"/>
    </row>
    <row r="12" spans="1:13" ht="38.25" x14ac:dyDescent="0.25">
      <c r="A12" s="51"/>
      <c r="B12" s="52"/>
      <c r="C12" s="47"/>
      <c r="D12" s="23" t="s">
        <v>25</v>
      </c>
      <c r="E12" s="25">
        <f t="shared" ref="E12:E75" si="2">+H12+I12+J12+K12</f>
        <v>1664075.57</v>
      </c>
      <c r="F12" s="26">
        <f>F14+F15+F16</f>
        <v>472780.28699999995</v>
      </c>
      <c r="G12" s="26">
        <f>G14+G15+G16+G17+G18</f>
        <v>804490.13099999982</v>
      </c>
      <c r="H12" s="26">
        <f>H14+H15+H16+H17+H18+H19+H20+0.01</f>
        <v>836926.37</v>
      </c>
      <c r="I12" s="26">
        <f t="shared" ref="I12:K12" si="3">I14+I15+I16+I17+I18+I19+I20</f>
        <v>196185.89</v>
      </c>
      <c r="J12" s="26">
        <f t="shared" si="3"/>
        <v>398732.98</v>
      </c>
      <c r="K12" s="26">
        <f t="shared" si="3"/>
        <v>232230.33</v>
      </c>
    </row>
    <row r="13" spans="1:13" x14ac:dyDescent="0.25">
      <c r="A13" s="51"/>
      <c r="B13" s="52"/>
      <c r="C13" s="47"/>
      <c r="D13" s="24" t="s">
        <v>10</v>
      </c>
      <c r="E13" s="25"/>
      <c r="F13" s="26"/>
      <c r="G13" s="26"/>
      <c r="H13" s="26"/>
      <c r="I13" s="27"/>
      <c r="J13" s="27"/>
      <c r="K13" s="27"/>
    </row>
    <row r="14" spans="1:13" ht="38.25" x14ac:dyDescent="0.25">
      <c r="A14" s="51"/>
      <c r="B14" s="52"/>
      <c r="C14" s="47"/>
      <c r="D14" s="24" t="s">
        <v>26</v>
      </c>
      <c r="E14" s="25">
        <f t="shared" si="2"/>
        <v>923427.53</v>
      </c>
      <c r="F14" s="26">
        <f>F24+F34+F44+F54+F64+F74</f>
        <v>373565.09499999997</v>
      </c>
      <c r="G14" s="26">
        <f>G24+G34+G44+G54+G64+G74-0.01</f>
        <v>491462.10999999993</v>
      </c>
      <c r="H14" s="26">
        <f>H24+H34+H44+H54+H64+H74</f>
        <v>645371.96</v>
      </c>
      <c r="I14" s="26">
        <f t="shared" ref="I14:K14" si="4">I24+I34+I44+I54+I64+I74</f>
        <v>77932.89</v>
      </c>
      <c r="J14" s="26">
        <f t="shared" si="4"/>
        <v>97639.89</v>
      </c>
      <c r="K14" s="26">
        <f t="shared" si="4"/>
        <v>102482.79</v>
      </c>
    </row>
    <row r="15" spans="1:13" x14ac:dyDescent="0.25">
      <c r="A15" s="51"/>
      <c r="B15" s="52"/>
      <c r="C15" s="47"/>
      <c r="D15" s="24" t="s">
        <v>11</v>
      </c>
      <c r="E15" s="25">
        <f>+H15+I15+J15+K15+0.01</f>
        <v>738125.45</v>
      </c>
      <c r="F15" s="26">
        <f t="shared" ref="F15:H15" si="5">F25+F35+F45+F55+F65+F75</f>
        <v>98156.589999999982</v>
      </c>
      <c r="G15" s="26">
        <f t="shared" si="5"/>
        <v>313028.02099999995</v>
      </c>
      <c r="H15" s="26">
        <f t="shared" si="5"/>
        <v>189031.81</v>
      </c>
      <c r="I15" s="26">
        <f t="shared" ref="I15:J15" si="6">I25+I35+I45+I55+I65+I75</f>
        <v>118253</v>
      </c>
      <c r="J15" s="26">
        <f t="shared" si="6"/>
        <v>301093.08999999997</v>
      </c>
      <c r="K15" s="26">
        <f>K25+K35+K45+K55+K65+K75</f>
        <v>129747.54</v>
      </c>
    </row>
    <row r="16" spans="1:13" x14ac:dyDescent="0.25">
      <c r="A16" s="51"/>
      <c r="B16" s="52"/>
      <c r="C16" s="47"/>
      <c r="D16" s="24" t="s">
        <v>12</v>
      </c>
      <c r="E16" s="25">
        <f t="shared" si="2"/>
        <v>1804.62</v>
      </c>
      <c r="F16" s="26">
        <f>F56+F46+F76</f>
        <v>1058.6020000000001</v>
      </c>
      <c r="G16" s="26">
        <f t="shared" ref="G16" si="7">G56+G46</f>
        <v>0</v>
      </c>
      <c r="H16" s="26">
        <f t="shared" ref="H16:K20" si="8">H26+H36+H46+H56+H66+H76</f>
        <v>1804.62</v>
      </c>
      <c r="I16" s="26">
        <f>I26+I36+I46+I56+I66+I76</f>
        <v>0</v>
      </c>
      <c r="J16" s="26">
        <f t="shared" si="8"/>
        <v>0</v>
      </c>
      <c r="K16" s="26">
        <f t="shared" si="8"/>
        <v>0</v>
      </c>
    </row>
    <row r="17" spans="1:11" ht="25.5" x14ac:dyDescent="0.25">
      <c r="A17" s="51"/>
      <c r="B17" s="52"/>
      <c r="C17" s="47"/>
      <c r="D17" s="24" t="s">
        <v>13</v>
      </c>
      <c r="E17" s="25">
        <f t="shared" si="2"/>
        <v>0</v>
      </c>
      <c r="F17" s="26">
        <v>0</v>
      </c>
      <c r="G17" s="26">
        <f>+G27+G37+G47+G57+G67+G77</f>
        <v>0</v>
      </c>
      <c r="H17" s="26">
        <f t="shared" si="8"/>
        <v>0</v>
      </c>
      <c r="I17" s="26">
        <f t="shared" si="8"/>
        <v>0</v>
      </c>
      <c r="J17" s="26">
        <f t="shared" si="8"/>
        <v>0</v>
      </c>
      <c r="K17" s="26">
        <f t="shared" si="8"/>
        <v>0</v>
      </c>
    </row>
    <row r="18" spans="1:11" ht="25.5" x14ac:dyDescent="0.25">
      <c r="A18" s="51"/>
      <c r="B18" s="52"/>
      <c r="C18" s="47"/>
      <c r="D18" s="24" t="s">
        <v>14</v>
      </c>
      <c r="E18" s="25">
        <f t="shared" si="2"/>
        <v>0</v>
      </c>
      <c r="F18" s="26">
        <f>F78</f>
        <v>0</v>
      </c>
      <c r="G18" s="26">
        <v>0</v>
      </c>
      <c r="H18" s="26">
        <f t="shared" si="8"/>
        <v>0</v>
      </c>
      <c r="I18" s="26">
        <f t="shared" si="8"/>
        <v>0</v>
      </c>
      <c r="J18" s="26">
        <f t="shared" si="8"/>
        <v>0</v>
      </c>
      <c r="K18" s="26">
        <f t="shared" si="8"/>
        <v>0</v>
      </c>
    </row>
    <row r="19" spans="1:11" ht="25.5" x14ac:dyDescent="0.25">
      <c r="A19" s="51"/>
      <c r="B19" s="52"/>
      <c r="C19" s="47"/>
      <c r="D19" s="24" t="s">
        <v>15</v>
      </c>
      <c r="E19" s="25">
        <f t="shared" si="2"/>
        <v>0</v>
      </c>
      <c r="F19" s="26">
        <v>0</v>
      </c>
      <c r="G19" s="26">
        <v>0</v>
      </c>
      <c r="H19" s="26">
        <f t="shared" si="8"/>
        <v>0</v>
      </c>
      <c r="I19" s="26">
        <f t="shared" si="8"/>
        <v>0</v>
      </c>
      <c r="J19" s="26">
        <f t="shared" si="8"/>
        <v>0</v>
      </c>
      <c r="K19" s="26">
        <f t="shared" si="8"/>
        <v>0</v>
      </c>
    </row>
    <row r="20" spans="1:11" x14ac:dyDescent="0.25">
      <c r="A20" s="51"/>
      <c r="B20" s="52"/>
      <c r="C20" s="47"/>
      <c r="D20" s="23" t="s">
        <v>16</v>
      </c>
      <c r="E20" s="25">
        <f t="shared" si="2"/>
        <v>717.97</v>
      </c>
      <c r="F20" s="26">
        <v>0</v>
      </c>
      <c r="G20" s="26">
        <v>0</v>
      </c>
      <c r="H20" s="26">
        <f t="shared" si="8"/>
        <v>717.97</v>
      </c>
      <c r="I20" s="26">
        <f t="shared" si="8"/>
        <v>0</v>
      </c>
      <c r="J20" s="26">
        <f t="shared" si="8"/>
        <v>0</v>
      </c>
      <c r="K20" s="26">
        <f t="shared" si="8"/>
        <v>0</v>
      </c>
    </row>
    <row r="21" spans="1:11" x14ac:dyDescent="0.25">
      <c r="A21" s="51" t="s">
        <v>23</v>
      </c>
      <c r="B21" s="52">
        <v>1</v>
      </c>
      <c r="C21" s="47" t="s">
        <v>17</v>
      </c>
      <c r="D21" s="22" t="s">
        <v>8</v>
      </c>
      <c r="E21" s="25">
        <f t="shared" si="2"/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</row>
    <row r="22" spans="1:11" ht="25.5" x14ac:dyDescent="0.25">
      <c r="A22" s="51"/>
      <c r="B22" s="52"/>
      <c r="C22" s="47"/>
      <c r="D22" s="23" t="s">
        <v>9</v>
      </c>
      <c r="E22" s="25">
        <f t="shared" si="2"/>
        <v>0</v>
      </c>
      <c r="F22" s="28">
        <v>0</v>
      </c>
      <c r="G22" s="28">
        <v>0</v>
      </c>
      <c r="H22" s="28">
        <f>+H24</f>
        <v>0</v>
      </c>
      <c r="I22" s="28">
        <v>0</v>
      </c>
      <c r="J22" s="28">
        <v>0</v>
      </c>
      <c r="K22" s="28">
        <v>0</v>
      </c>
    </row>
    <row r="23" spans="1:11" x14ac:dyDescent="0.25">
      <c r="A23" s="51"/>
      <c r="B23" s="52"/>
      <c r="C23" s="47"/>
      <c r="D23" s="24" t="s">
        <v>10</v>
      </c>
      <c r="E23" s="25"/>
      <c r="F23" s="26"/>
      <c r="G23" s="26"/>
      <c r="H23" s="26"/>
      <c r="I23" s="27"/>
      <c r="J23" s="27"/>
      <c r="K23" s="27"/>
    </row>
    <row r="24" spans="1:11" ht="38.25" x14ac:dyDescent="0.25">
      <c r="A24" s="51"/>
      <c r="B24" s="52"/>
      <c r="C24" s="47"/>
      <c r="D24" s="24" t="s">
        <v>26</v>
      </c>
      <c r="E24" s="25">
        <f t="shared" si="2"/>
        <v>0</v>
      </c>
      <c r="F24" s="26">
        <v>0</v>
      </c>
      <c r="G24" s="26">
        <v>0</v>
      </c>
      <c r="H24" s="29">
        <v>0</v>
      </c>
      <c r="I24" s="29">
        <v>0</v>
      </c>
      <c r="J24" s="29">
        <v>0</v>
      </c>
      <c r="K24" s="29">
        <v>0</v>
      </c>
    </row>
    <row r="25" spans="1:11" x14ac:dyDescent="0.25">
      <c r="A25" s="51"/>
      <c r="B25" s="52"/>
      <c r="C25" s="47"/>
      <c r="D25" s="24" t="s">
        <v>11</v>
      </c>
      <c r="E25" s="25">
        <f t="shared" si="2"/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</row>
    <row r="26" spans="1:11" x14ac:dyDescent="0.25">
      <c r="A26" s="51"/>
      <c r="B26" s="52"/>
      <c r="C26" s="47"/>
      <c r="D26" s="24" t="s">
        <v>12</v>
      </c>
      <c r="E26" s="25">
        <f t="shared" si="2"/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</row>
    <row r="27" spans="1:11" ht="25.5" x14ac:dyDescent="0.25">
      <c r="A27" s="51"/>
      <c r="B27" s="52"/>
      <c r="C27" s="47"/>
      <c r="D27" s="24" t="s">
        <v>13</v>
      </c>
      <c r="E27" s="25">
        <f t="shared" si="2"/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</row>
    <row r="28" spans="1:11" ht="25.5" x14ac:dyDescent="0.25">
      <c r="A28" s="51"/>
      <c r="B28" s="52"/>
      <c r="C28" s="47"/>
      <c r="D28" s="24" t="s">
        <v>14</v>
      </c>
      <c r="E28" s="25">
        <f t="shared" si="2"/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</row>
    <row r="29" spans="1:11" ht="25.5" x14ac:dyDescent="0.25">
      <c r="A29" s="51"/>
      <c r="B29" s="52"/>
      <c r="C29" s="47"/>
      <c r="D29" s="24" t="s">
        <v>15</v>
      </c>
      <c r="E29" s="25">
        <f t="shared" si="2"/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</row>
    <row r="30" spans="1:11" x14ac:dyDescent="0.25">
      <c r="A30" s="51"/>
      <c r="B30" s="52"/>
      <c r="C30" s="47"/>
      <c r="D30" s="23" t="s">
        <v>16</v>
      </c>
      <c r="E30" s="25">
        <f t="shared" si="2"/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</row>
    <row r="31" spans="1:11" x14ac:dyDescent="0.25">
      <c r="A31" s="42" t="s">
        <v>23</v>
      </c>
      <c r="B31" s="43">
        <v>2</v>
      </c>
      <c r="C31" s="47" t="s">
        <v>18</v>
      </c>
      <c r="D31" s="22" t="s">
        <v>8</v>
      </c>
      <c r="E31" s="25">
        <f t="shared" si="2"/>
        <v>40288.550000000003</v>
      </c>
      <c r="F31" s="28">
        <f t="shared" ref="F31:I31" si="9">F32+F39+F40</f>
        <v>9217.6049999999996</v>
      </c>
      <c r="G31" s="28">
        <f t="shared" si="9"/>
        <v>9919</v>
      </c>
      <c r="H31" s="28">
        <f t="shared" si="9"/>
        <v>26258.86</v>
      </c>
      <c r="I31" s="28">
        <f t="shared" si="9"/>
        <v>4519</v>
      </c>
      <c r="J31" s="28">
        <f t="shared" ref="J31:K31" si="10">J32+J39+J40</f>
        <v>4519</v>
      </c>
      <c r="K31" s="28">
        <f t="shared" si="10"/>
        <v>4991.6899999999996</v>
      </c>
    </row>
    <row r="32" spans="1:11" ht="38.25" x14ac:dyDescent="0.25">
      <c r="A32" s="42"/>
      <c r="B32" s="43"/>
      <c r="C32" s="47"/>
      <c r="D32" s="23" t="s">
        <v>25</v>
      </c>
      <c r="E32" s="25">
        <f t="shared" si="2"/>
        <v>40288.550000000003</v>
      </c>
      <c r="F32" s="28">
        <f>F34+F35+F36+F37+F38+F39+F40</f>
        <v>9217.6049999999996</v>
      </c>
      <c r="G32" s="28">
        <f t="shared" ref="G32:H32" si="11">G34</f>
        <v>9919</v>
      </c>
      <c r="H32" s="28">
        <f t="shared" si="11"/>
        <v>26258.86</v>
      </c>
      <c r="I32" s="28">
        <f>I34</f>
        <v>4519</v>
      </c>
      <c r="J32" s="28">
        <f t="shared" ref="J32:K32" si="12">J34</f>
        <v>4519</v>
      </c>
      <c r="K32" s="28">
        <f t="shared" si="12"/>
        <v>4991.6899999999996</v>
      </c>
    </row>
    <row r="33" spans="1:11" x14ac:dyDescent="0.25">
      <c r="A33" s="42"/>
      <c r="B33" s="43"/>
      <c r="C33" s="47"/>
      <c r="D33" s="24" t="s">
        <v>10</v>
      </c>
      <c r="E33" s="25"/>
      <c r="F33" s="31"/>
      <c r="G33" s="31"/>
      <c r="H33" s="31"/>
      <c r="I33" s="26"/>
      <c r="J33" s="26"/>
      <c r="K33" s="26"/>
    </row>
    <row r="34" spans="1:11" ht="38.25" x14ac:dyDescent="0.25">
      <c r="A34" s="42"/>
      <c r="B34" s="43"/>
      <c r="C34" s="47"/>
      <c r="D34" s="24" t="s">
        <v>26</v>
      </c>
      <c r="E34" s="25">
        <f t="shared" si="2"/>
        <v>40288.550000000003</v>
      </c>
      <c r="F34" s="26">
        <v>9217.6049999999996</v>
      </c>
      <c r="G34" s="26">
        <v>9919</v>
      </c>
      <c r="H34" s="26">
        <v>26258.86</v>
      </c>
      <c r="I34" s="26">
        <v>4519</v>
      </c>
      <c r="J34" s="26">
        <v>4519</v>
      </c>
      <c r="K34" s="26">
        <v>4991.6899999999996</v>
      </c>
    </row>
    <row r="35" spans="1:11" x14ac:dyDescent="0.25">
      <c r="A35" s="42"/>
      <c r="B35" s="43"/>
      <c r="C35" s="47"/>
      <c r="D35" s="24" t="s">
        <v>11</v>
      </c>
      <c r="E35" s="25">
        <f t="shared" si="2"/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</row>
    <row r="36" spans="1:11" x14ac:dyDescent="0.25">
      <c r="A36" s="42"/>
      <c r="B36" s="43"/>
      <c r="C36" s="47"/>
      <c r="D36" s="24" t="s">
        <v>12</v>
      </c>
      <c r="E36" s="25">
        <f t="shared" si="2"/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</row>
    <row r="37" spans="1:11" ht="25.5" x14ac:dyDescent="0.25">
      <c r="A37" s="42"/>
      <c r="B37" s="43"/>
      <c r="C37" s="47"/>
      <c r="D37" s="24" t="s">
        <v>13</v>
      </c>
      <c r="E37" s="25">
        <f t="shared" si="2"/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</row>
    <row r="38" spans="1:11" ht="25.5" x14ac:dyDescent="0.25">
      <c r="A38" s="42"/>
      <c r="B38" s="43"/>
      <c r="C38" s="47"/>
      <c r="D38" s="24" t="s">
        <v>14</v>
      </c>
      <c r="E38" s="25">
        <f t="shared" si="2"/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</row>
    <row r="39" spans="1:11" ht="25.5" x14ac:dyDescent="0.25">
      <c r="A39" s="42"/>
      <c r="B39" s="43"/>
      <c r="C39" s="47"/>
      <c r="D39" s="24" t="s">
        <v>15</v>
      </c>
      <c r="E39" s="25">
        <f t="shared" si="2"/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</row>
    <row r="40" spans="1:11" x14ac:dyDescent="0.25">
      <c r="A40" s="42"/>
      <c r="B40" s="43"/>
      <c r="C40" s="47"/>
      <c r="D40" s="23" t="s">
        <v>16</v>
      </c>
      <c r="E40" s="25">
        <f t="shared" si="2"/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</row>
    <row r="41" spans="1:11" x14ac:dyDescent="0.25">
      <c r="A41" s="45" t="s">
        <v>23</v>
      </c>
      <c r="B41" s="46">
        <v>3</v>
      </c>
      <c r="C41" s="47" t="s">
        <v>19</v>
      </c>
      <c r="D41" s="22" t="s">
        <v>8</v>
      </c>
      <c r="E41" s="25">
        <f t="shared" si="2"/>
        <v>680422.12</v>
      </c>
      <c r="F41" s="28">
        <f>F42</f>
        <v>138973.25</v>
      </c>
      <c r="G41" s="28">
        <f>G42</f>
        <v>375707.69999999995</v>
      </c>
      <c r="H41" s="28">
        <f>H42</f>
        <v>416293.26</v>
      </c>
      <c r="I41" s="28">
        <f>I42</f>
        <v>34235</v>
      </c>
      <c r="J41" s="28">
        <f t="shared" ref="J41:K41" si="13">J42</f>
        <v>212446.69</v>
      </c>
      <c r="K41" s="28">
        <f t="shared" si="13"/>
        <v>17447.169999999998</v>
      </c>
    </row>
    <row r="42" spans="1:11" ht="38.25" x14ac:dyDescent="0.25">
      <c r="A42" s="45"/>
      <c r="B42" s="46"/>
      <c r="C42" s="47"/>
      <c r="D42" s="23" t="s">
        <v>25</v>
      </c>
      <c r="E42" s="25">
        <f t="shared" si="2"/>
        <v>680422.12</v>
      </c>
      <c r="F42" s="26">
        <f>F44+F45+F46</f>
        <v>138973.25</v>
      </c>
      <c r="G42" s="26">
        <f>G44+G45+G46+G47</f>
        <v>375707.69999999995</v>
      </c>
      <c r="H42" s="26">
        <f>H44+H45+H46+H47</f>
        <v>416293.26</v>
      </c>
      <c r="I42" s="26">
        <f>I44+I49+I45</f>
        <v>34235</v>
      </c>
      <c r="J42" s="26">
        <f>J44+J49+J45</f>
        <v>212446.69</v>
      </c>
      <c r="K42" s="26">
        <f t="shared" ref="K42" si="14">K44</f>
        <v>17447.169999999998</v>
      </c>
    </row>
    <row r="43" spans="1:11" x14ac:dyDescent="0.25">
      <c r="A43" s="45"/>
      <c r="B43" s="46"/>
      <c r="C43" s="47"/>
      <c r="D43" s="24" t="s">
        <v>10</v>
      </c>
      <c r="E43" s="25"/>
      <c r="F43" s="32"/>
      <c r="G43" s="32"/>
      <c r="H43" s="32"/>
      <c r="I43" s="32"/>
      <c r="J43" s="32"/>
      <c r="K43" s="32"/>
    </row>
    <row r="44" spans="1:11" ht="38.25" x14ac:dyDescent="0.25">
      <c r="A44" s="45"/>
      <c r="B44" s="46"/>
      <c r="C44" s="47"/>
      <c r="D44" s="24" t="s">
        <v>26</v>
      </c>
      <c r="E44" s="25">
        <f t="shared" si="2"/>
        <v>425630.43</v>
      </c>
      <c r="F44" s="26">
        <v>135757.49</v>
      </c>
      <c r="G44" s="26">
        <f>207798.71+25</f>
        <v>207823.71</v>
      </c>
      <c r="H44" s="26">
        <v>386593.26</v>
      </c>
      <c r="I44" s="26">
        <v>795</v>
      </c>
      <c r="J44" s="26">
        <v>20795</v>
      </c>
      <c r="K44" s="26">
        <v>17447.169999999998</v>
      </c>
    </row>
    <row r="45" spans="1:11" x14ac:dyDescent="0.25">
      <c r="A45" s="45"/>
      <c r="B45" s="46"/>
      <c r="C45" s="47"/>
      <c r="D45" s="24" t="s">
        <v>11</v>
      </c>
      <c r="E45" s="25">
        <f t="shared" si="2"/>
        <v>254791.69</v>
      </c>
      <c r="F45" s="31">
        <v>3215.76</v>
      </c>
      <c r="G45" s="26">
        <f>10118.78+157765.21</f>
        <v>167883.99</v>
      </c>
      <c r="H45" s="26">
        <f>28700+1000</f>
        <v>29700</v>
      </c>
      <c r="I45" s="31">
        <v>33440</v>
      </c>
      <c r="J45" s="31">
        <v>191651.69</v>
      </c>
      <c r="K45" s="31">
        <v>0</v>
      </c>
    </row>
    <row r="46" spans="1:11" x14ac:dyDescent="0.25">
      <c r="A46" s="45"/>
      <c r="B46" s="46"/>
      <c r="C46" s="47"/>
      <c r="D46" s="24" t="s">
        <v>12</v>
      </c>
      <c r="E46" s="25">
        <f t="shared" si="2"/>
        <v>0</v>
      </c>
      <c r="F46" s="31">
        <v>0</v>
      </c>
      <c r="G46" s="26">
        <f t="shared" ref="G46" si="15">F46*1.04</f>
        <v>0</v>
      </c>
      <c r="H46" s="31">
        <f>ROUND(G46*1.04,2)</f>
        <v>0</v>
      </c>
      <c r="I46" s="31">
        <f>ROUND(H46*1.04,2)</f>
        <v>0</v>
      </c>
      <c r="J46" s="31">
        <f t="shared" ref="J46:K46" si="16">ROUND(I46*1.04,2)</f>
        <v>0</v>
      </c>
      <c r="K46" s="31">
        <f t="shared" si="16"/>
        <v>0</v>
      </c>
    </row>
    <row r="47" spans="1:11" ht="25.5" x14ac:dyDescent="0.25">
      <c r="A47" s="45"/>
      <c r="B47" s="46"/>
      <c r="C47" s="47"/>
      <c r="D47" s="24" t="s">
        <v>13</v>
      </c>
      <c r="E47" s="25">
        <f t="shared" si="2"/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</row>
    <row r="48" spans="1:11" ht="25.5" x14ac:dyDescent="0.25">
      <c r="A48" s="45"/>
      <c r="B48" s="46"/>
      <c r="C48" s="47"/>
      <c r="D48" s="24" t="s">
        <v>14</v>
      </c>
      <c r="E48" s="25">
        <f t="shared" si="2"/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</row>
    <row r="49" spans="1:11" ht="25.5" x14ac:dyDescent="0.25">
      <c r="A49" s="45"/>
      <c r="B49" s="46"/>
      <c r="C49" s="47"/>
      <c r="D49" s="24" t="s">
        <v>15</v>
      </c>
      <c r="E49" s="25">
        <f t="shared" si="2"/>
        <v>0</v>
      </c>
      <c r="F49" s="31">
        <v>0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</row>
    <row r="50" spans="1:11" x14ac:dyDescent="0.25">
      <c r="A50" s="45"/>
      <c r="B50" s="46"/>
      <c r="C50" s="47"/>
      <c r="D50" s="23" t="s">
        <v>16</v>
      </c>
      <c r="E50" s="25">
        <f t="shared" si="2"/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</row>
    <row r="51" spans="1:11" x14ac:dyDescent="0.25">
      <c r="A51" s="45" t="s">
        <v>23</v>
      </c>
      <c r="B51" s="46">
        <v>4</v>
      </c>
      <c r="C51" s="47" t="s">
        <v>20</v>
      </c>
      <c r="D51" s="22" t="s">
        <v>8</v>
      </c>
      <c r="E51" s="25">
        <f t="shared" si="2"/>
        <v>349991.55</v>
      </c>
      <c r="F51" s="28">
        <f>F52</f>
        <v>123705.182</v>
      </c>
      <c r="G51" s="28">
        <f t="shared" ref="G51:K51" si="17">G52</f>
        <v>207654.43999999997</v>
      </c>
      <c r="H51" s="28">
        <f t="shared" si="17"/>
        <v>164987.35</v>
      </c>
      <c r="I51" s="28">
        <f t="shared" si="17"/>
        <v>61708.94</v>
      </c>
      <c r="J51" s="28">
        <f t="shared" si="17"/>
        <v>61415.94</v>
      </c>
      <c r="K51" s="28">
        <f t="shared" si="17"/>
        <v>61879.32</v>
      </c>
    </row>
    <row r="52" spans="1:11" ht="38.25" x14ac:dyDescent="0.25">
      <c r="A52" s="45"/>
      <c r="B52" s="46"/>
      <c r="C52" s="47"/>
      <c r="D52" s="23" t="s">
        <v>25</v>
      </c>
      <c r="E52" s="25">
        <f t="shared" si="2"/>
        <v>349991.55</v>
      </c>
      <c r="F52" s="26">
        <f>F54+F56+F55</f>
        <v>123705.182</v>
      </c>
      <c r="G52" s="26">
        <f>G54+G55+G56+G57+G58+G59+G60</f>
        <v>207654.43999999997</v>
      </c>
      <c r="H52" s="26">
        <f>H54+H55+H56+H60</f>
        <v>164987.35</v>
      </c>
      <c r="I52" s="26">
        <f>I54+I55</f>
        <v>61708.94</v>
      </c>
      <c r="J52" s="26">
        <f t="shared" ref="J52:K52" si="18">J54+J55</f>
        <v>61415.94</v>
      </c>
      <c r="K52" s="26">
        <f t="shared" si="18"/>
        <v>61879.32</v>
      </c>
    </row>
    <row r="53" spans="1:11" x14ac:dyDescent="0.25">
      <c r="A53" s="45"/>
      <c r="B53" s="46"/>
      <c r="C53" s="47"/>
      <c r="D53" s="24" t="s">
        <v>10</v>
      </c>
      <c r="E53" s="25"/>
      <c r="F53" s="28"/>
      <c r="G53" s="28"/>
      <c r="H53" s="28"/>
      <c r="I53" s="26"/>
      <c r="J53" s="26"/>
      <c r="K53" s="26"/>
    </row>
    <row r="54" spans="1:11" ht="38.25" x14ac:dyDescent="0.25">
      <c r="A54" s="45"/>
      <c r="B54" s="46"/>
      <c r="C54" s="47"/>
      <c r="D54" s="24" t="s">
        <v>26</v>
      </c>
      <c r="E54" s="25">
        <f>+H54+I54+J54+K54</f>
        <v>318075.76</v>
      </c>
      <c r="F54" s="26">
        <v>116043.08</v>
      </c>
      <c r="G54" s="26">
        <f>104269.86+4000+86000+10000+1627.88-898-1000+200-1627.89+0.01</f>
        <v>202571.86</v>
      </c>
      <c r="H54" s="26">
        <v>133071.56</v>
      </c>
      <c r="I54" s="26">
        <v>61708.94</v>
      </c>
      <c r="J54" s="26">
        <v>61415.94</v>
      </c>
      <c r="K54" s="26">
        <v>61879.32</v>
      </c>
    </row>
    <row r="55" spans="1:11" x14ac:dyDescent="0.25">
      <c r="A55" s="45"/>
      <c r="B55" s="46"/>
      <c r="C55" s="47"/>
      <c r="D55" s="24" t="s">
        <v>11</v>
      </c>
      <c r="E55" s="25">
        <f t="shared" si="2"/>
        <v>29393.200000000001</v>
      </c>
      <c r="F55" s="31">
        <v>6603.5</v>
      </c>
      <c r="G55" s="33">
        <f>1465.05+3617.53</f>
        <v>5082.58</v>
      </c>
      <c r="H55" s="31">
        <f>645.86+1196.12+551.22+27000</f>
        <v>29393.200000000001</v>
      </c>
      <c r="I55" s="31">
        <v>0</v>
      </c>
      <c r="J55" s="31">
        <v>0</v>
      </c>
      <c r="K55" s="31">
        <v>0</v>
      </c>
    </row>
    <row r="56" spans="1:11" x14ac:dyDescent="0.25">
      <c r="A56" s="45"/>
      <c r="B56" s="46"/>
      <c r="C56" s="47"/>
      <c r="D56" s="24" t="s">
        <v>12</v>
      </c>
      <c r="E56" s="25">
        <f t="shared" si="2"/>
        <v>1804.62</v>
      </c>
      <c r="F56" s="26">
        <v>1058.6020000000001</v>
      </c>
      <c r="G56" s="26">
        <v>0</v>
      </c>
      <c r="H56" s="26">
        <v>1804.62</v>
      </c>
      <c r="I56" s="26">
        <v>0</v>
      </c>
      <c r="J56" s="26">
        <f t="shared" ref="J56:K56" si="19">I56*1.04</f>
        <v>0</v>
      </c>
      <c r="K56" s="26">
        <f t="shared" si="19"/>
        <v>0</v>
      </c>
    </row>
    <row r="57" spans="1:11" ht="25.5" x14ac:dyDescent="0.25">
      <c r="A57" s="45"/>
      <c r="B57" s="46"/>
      <c r="C57" s="47"/>
      <c r="D57" s="24" t="s">
        <v>13</v>
      </c>
      <c r="E57" s="25">
        <f t="shared" si="2"/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</row>
    <row r="58" spans="1:11" ht="25.5" x14ac:dyDescent="0.25">
      <c r="A58" s="45"/>
      <c r="B58" s="46"/>
      <c r="C58" s="47"/>
      <c r="D58" s="24" t="s">
        <v>14</v>
      </c>
      <c r="E58" s="25">
        <f t="shared" si="2"/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</row>
    <row r="59" spans="1:11" ht="25.5" x14ac:dyDescent="0.25">
      <c r="A59" s="45"/>
      <c r="B59" s="46"/>
      <c r="C59" s="47"/>
      <c r="D59" s="24" t="s">
        <v>15</v>
      </c>
      <c r="E59" s="25">
        <f t="shared" si="2"/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</row>
    <row r="60" spans="1:11" x14ac:dyDescent="0.25">
      <c r="A60" s="45"/>
      <c r="B60" s="46"/>
      <c r="C60" s="47"/>
      <c r="D60" s="23" t="s">
        <v>16</v>
      </c>
      <c r="E60" s="25">
        <f t="shared" si="2"/>
        <v>717.97</v>
      </c>
      <c r="F60" s="31">
        <v>0</v>
      </c>
      <c r="G60" s="31">
        <v>0</v>
      </c>
      <c r="H60" s="31">
        <v>717.97</v>
      </c>
      <c r="I60" s="31">
        <v>0</v>
      </c>
      <c r="J60" s="31">
        <v>0</v>
      </c>
      <c r="K60" s="31">
        <v>0</v>
      </c>
    </row>
    <row r="61" spans="1:11" x14ac:dyDescent="0.25">
      <c r="A61" s="42" t="s">
        <v>23</v>
      </c>
      <c r="B61" s="50">
        <v>5</v>
      </c>
      <c r="C61" s="47" t="s">
        <v>21</v>
      </c>
      <c r="D61" s="22" t="s">
        <v>8</v>
      </c>
      <c r="E61" s="25">
        <f t="shared" si="2"/>
        <v>593373.34000000008</v>
      </c>
      <c r="F61" s="30">
        <f>F62</f>
        <v>200449.5</v>
      </c>
      <c r="G61" s="30">
        <f t="shared" ref="G61:K61" si="20">G62</f>
        <v>211170.44</v>
      </c>
      <c r="H61" s="30">
        <f t="shared" si="20"/>
        <v>229386.89</v>
      </c>
      <c r="I61" s="30">
        <f t="shared" si="20"/>
        <v>95722.95</v>
      </c>
      <c r="J61" s="30">
        <f t="shared" si="20"/>
        <v>120351.35</v>
      </c>
      <c r="K61" s="30">
        <f t="shared" si="20"/>
        <v>147912.15</v>
      </c>
    </row>
    <row r="62" spans="1:11" ht="38.25" x14ac:dyDescent="0.25">
      <c r="A62" s="42"/>
      <c r="B62" s="50"/>
      <c r="C62" s="47"/>
      <c r="D62" s="23" t="s">
        <v>25</v>
      </c>
      <c r="E62" s="25">
        <f t="shared" si="2"/>
        <v>593373.34000000008</v>
      </c>
      <c r="F62" s="31">
        <f>F64+F65</f>
        <v>200449.5</v>
      </c>
      <c r="G62" s="31">
        <f>ROUND(G64+G65+G66+G67+G68+G69+G70,2)</f>
        <v>211170.44</v>
      </c>
      <c r="H62" s="31">
        <f>ROUND(H64+H65,2)</f>
        <v>229386.89</v>
      </c>
      <c r="I62" s="31">
        <f>ROUND(I64+I65,2)</f>
        <v>95722.95</v>
      </c>
      <c r="J62" s="31">
        <f t="shared" ref="J62:K62" si="21">ROUND(J64+J65,2)</f>
        <v>120351.35</v>
      </c>
      <c r="K62" s="31">
        <f t="shared" si="21"/>
        <v>147912.15</v>
      </c>
    </row>
    <row r="63" spans="1:11" x14ac:dyDescent="0.25">
      <c r="A63" s="42"/>
      <c r="B63" s="50"/>
      <c r="C63" s="47"/>
      <c r="D63" s="24" t="s">
        <v>10</v>
      </c>
      <c r="E63" s="25"/>
      <c r="F63" s="31"/>
      <c r="G63" s="31"/>
      <c r="H63" s="31"/>
      <c r="I63" s="31"/>
      <c r="J63" s="31"/>
      <c r="K63" s="31"/>
    </row>
    <row r="64" spans="1:11" ht="38.25" x14ac:dyDescent="0.25">
      <c r="A64" s="42"/>
      <c r="B64" s="50"/>
      <c r="C64" s="47"/>
      <c r="D64" s="24" t="s">
        <v>26</v>
      </c>
      <c r="E64" s="25">
        <f t="shared" si="2"/>
        <v>139432.78999999998</v>
      </c>
      <c r="F64" s="31">
        <v>112542.57</v>
      </c>
      <c r="G64" s="31">
        <v>71108.990000000005</v>
      </c>
      <c r="H64" s="31">
        <v>99448.28</v>
      </c>
      <c r="I64" s="31">
        <v>10909.95</v>
      </c>
      <c r="J64" s="31">
        <v>10909.95</v>
      </c>
      <c r="K64" s="31">
        <v>18164.61</v>
      </c>
    </row>
    <row r="65" spans="1:12" x14ac:dyDescent="0.25">
      <c r="A65" s="42"/>
      <c r="B65" s="50"/>
      <c r="C65" s="47"/>
      <c r="D65" s="24" t="s">
        <v>11</v>
      </c>
      <c r="E65" s="25">
        <f t="shared" si="2"/>
        <v>453940.55</v>
      </c>
      <c r="F65" s="31">
        <v>87906.93</v>
      </c>
      <c r="G65" s="31">
        <f>114904.6+9999.391+12000+2357.46+800</f>
        <v>140061.451</v>
      </c>
      <c r="H65" s="31">
        <v>129938.61</v>
      </c>
      <c r="I65" s="31">
        <v>84813</v>
      </c>
      <c r="J65" s="31">
        <v>109441.4</v>
      </c>
      <c r="K65" s="31">
        <v>129747.54</v>
      </c>
    </row>
    <row r="66" spans="1:12" x14ac:dyDescent="0.25">
      <c r="A66" s="42"/>
      <c r="B66" s="50"/>
      <c r="C66" s="47"/>
      <c r="D66" s="24" t="s">
        <v>12</v>
      </c>
      <c r="E66" s="25">
        <f t="shared" si="2"/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</row>
    <row r="67" spans="1:12" ht="25.5" x14ac:dyDescent="0.25">
      <c r="A67" s="42"/>
      <c r="B67" s="50"/>
      <c r="C67" s="47"/>
      <c r="D67" s="24" t="s">
        <v>13</v>
      </c>
      <c r="E67" s="25">
        <f t="shared" si="2"/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</row>
    <row r="68" spans="1:12" ht="25.5" x14ac:dyDescent="0.25">
      <c r="A68" s="42"/>
      <c r="B68" s="50"/>
      <c r="C68" s="47"/>
      <c r="D68" s="24" t="s">
        <v>14</v>
      </c>
      <c r="E68" s="25">
        <f t="shared" si="2"/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</row>
    <row r="69" spans="1:12" ht="25.5" x14ac:dyDescent="0.25">
      <c r="A69" s="42"/>
      <c r="B69" s="50"/>
      <c r="C69" s="47"/>
      <c r="D69" s="24" t="s">
        <v>15</v>
      </c>
      <c r="E69" s="25">
        <f t="shared" si="2"/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</row>
    <row r="70" spans="1:12" x14ac:dyDescent="0.25">
      <c r="A70" s="42"/>
      <c r="B70" s="50"/>
      <c r="C70" s="47"/>
      <c r="D70" s="23" t="s">
        <v>16</v>
      </c>
      <c r="E70" s="25">
        <f t="shared" si="2"/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</row>
    <row r="71" spans="1:12" x14ac:dyDescent="0.25">
      <c r="A71" s="48" t="s">
        <v>23</v>
      </c>
      <c r="B71" s="49">
        <v>6</v>
      </c>
      <c r="C71" s="47" t="s">
        <v>22</v>
      </c>
      <c r="D71" s="22" t="s">
        <v>8</v>
      </c>
      <c r="E71" s="25">
        <f t="shared" si="2"/>
        <v>0</v>
      </c>
      <c r="F71" s="30">
        <f>F72+F78+F83</f>
        <v>434.75</v>
      </c>
      <c r="G71" s="30">
        <f>G72</f>
        <v>38.56</v>
      </c>
      <c r="H71" s="30">
        <f>H72</f>
        <v>0</v>
      </c>
      <c r="I71" s="30">
        <f>I72</f>
        <v>0</v>
      </c>
      <c r="J71" s="30">
        <f t="shared" ref="J71:K71" si="22">J72</f>
        <v>0</v>
      </c>
      <c r="K71" s="30">
        <f t="shared" si="22"/>
        <v>0</v>
      </c>
    </row>
    <row r="72" spans="1:12" ht="38.25" x14ac:dyDescent="0.25">
      <c r="A72" s="48"/>
      <c r="B72" s="49"/>
      <c r="C72" s="47"/>
      <c r="D72" s="23" t="s">
        <v>25</v>
      </c>
      <c r="E72" s="25">
        <f t="shared" si="2"/>
        <v>0</v>
      </c>
      <c r="F72" s="26">
        <f>F74+F75+F76</f>
        <v>434.75</v>
      </c>
      <c r="G72" s="26">
        <f>G74+G75+G76</f>
        <v>38.56</v>
      </c>
      <c r="H72" s="26">
        <f>H74+H75+H76</f>
        <v>0</v>
      </c>
      <c r="I72" s="26">
        <f>I74+I75+I76</f>
        <v>0</v>
      </c>
      <c r="J72" s="26">
        <f t="shared" ref="J72:K72" si="23">J74+J75+J76</f>
        <v>0</v>
      </c>
      <c r="K72" s="26">
        <f t="shared" si="23"/>
        <v>0</v>
      </c>
    </row>
    <row r="73" spans="1:12" x14ac:dyDescent="0.25">
      <c r="A73" s="48"/>
      <c r="B73" s="49"/>
      <c r="C73" s="47"/>
      <c r="D73" s="24" t="s">
        <v>10</v>
      </c>
      <c r="E73" s="25"/>
      <c r="F73" s="31"/>
      <c r="G73" s="31"/>
      <c r="H73" s="31"/>
      <c r="I73" s="31"/>
      <c r="J73" s="31"/>
      <c r="K73" s="31"/>
    </row>
    <row r="74" spans="1:12" ht="38.25" x14ac:dyDescent="0.25">
      <c r="A74" s="48"/>
      <c r="B74" s="49"/>
      <c r="C74" s="47"/>
      <c r="D74" s="24" t="s">
        <v>27</v>
      </c>
      <c r="E74" s="25">
        <f t="shared" si="2"/>
        <v>0</v>
      </c>
      <c r="F74" s="31">
        <v>4.3499999999999996</v>
      </c>
      <c r="G74" s="31">
        <v>38.56</v>
      </c>
      <c r="H74" s="31">
        <v>0</v>
      </c>
      <c r="I74" s="31">
        <v>0</v>
      </c>
      <c r="J74" s="31">
        <v>0</v>
      </c>
      <c r="K74" s="31">
        <v>0</v>
      </c>
    </row>
    <row r="75" spans="1:12" x14ac:dyDescent="0.25">
      <c r="A75" s="48"/>
      <c r="B75" s="49"/>
      <c r="C75" s="47"/>
      <c r="D75" s="24" t="s">
        <v>11</v>
      </c>
      <c r="E75" s="25">
        <f t="shared" si="2"/>
        <v>0</v>
      </c>
      <c r="F75" s="26">
        <v>430.4</v>
      </c>
      <c r="G75" s="26">
        <v>0</v>
      </c>
      <c r="H75" s="26">
        <f>M76</f>
        <v>0</v>
      </c>
      <c r="I75" s="26">
        <f>H75*1.04</f>
        <v>0</v>
      </c>
      <c r="J75" s="26">
        <f t="shared" ref="J75:K75" si="24">I75*1.04</f>
        <v>0</v>
      </c>
      <c r="K75" s="26">
        <f t="shared" si="24"/>
        <v>0</v>
      </c>
    </row>
    <row r="76" spans="1:12" x14ac:dyDescent="0.25">
      <c r="A76" s="48"/>
      <c r="B76" s="49"/>
      <c r="C76" s="47"/>
      <c r="D76" s="24" t="s">
        <v>12</v>
      </c>
      <c r="E76" s="25">
        <f t="shared" ref="E76:E83" si="25">+H76+I76+J76+K76</f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</row>
    <row r="77" spans="1:12" ht="25.5" x14ac:dyDescent="0.25">
      <c r="A77" s="48"/>
      <c r="B77" s="49"/>
      <c r="C77" s="47"/>
      <c r="D77" s="24" t="s">
        <v>13</v>
      </c>
      <c r="E77" s="25">
        <f t="shared" si="25"/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</row>
    <row r="78" spans="1:12" x14ac:dyDescent="0.25">
      <c r="A78" s="48"/>
      <c r="B78" s="49"/>
      <c r="C78" s="47"/>
      <c r="D78" s="24" t="s">
        <v>24</v>
      </c>
      <c r="E78" s="25">
        <f t="shared" si="25"/>
        <v>0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1"/>
    </row>
    <row r="79" spans="1:12" x14ac:dyDescent="0.25">
      <c r="A79" s="48"/>
      <c r="B79" s="49"/>
      <c r="C79" s="47"/>
      <c r="D79" s="24" t="s">
        <v>10</v>
      </c>
      <c r="E79" s="25"/>
      <c r="F79" s="26"/>
      <c r="G79" s="26"/>
      <c r="H79" s="26"/>
      <c r="I79" s="26"/>
      <c r="J79" s="26"/>
      <c r="K79" s="26"/>
      <c r="L79" s="1"/>
    </row>
    <row r="80" spans="1:12" ht="38.25" x14ac:dyDescent="0.25">
      <c r="A80" s="48"/>
      <c r="B80" s="49"/>
      <c r="C80" s="47"/>
      <c r="D80" s="24" t="s">
        <v>26</v>
      </c>
      <c r="E80" s="25">
        <f t="shared" si="25"/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1"/>
    </row>
    <row r="81" spans="1:12" x14ac:dyDescent="0.25">
      <c r="A81" s="48"/>
      <c r="B81" s="49"/>
      <c r="C81" s="47"/>
      <c r="D81" s="24" t="s">
        <v>28</v>
      </c>
      <c r="E81" s="25">
        <f t="shared" si="25"/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1"/>
    </row>
    <row r="82" spans="1:12" ht="25.5" x14ac:dyDescent="0.25">
      <c r="A82" s="48"/>
      <c r="B82" s="49"/>
      <c r="C82" s="47"/>
      <c r="D82" s="24" t="s">
        <v>15</v>
      </c>
      <c r="E82" s="25">
        <f t="shared" si="25"/>
        <v>0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</row>
    <row r="83" spans="1:12" x14ac:dyDescent="0.25">
      <c r="A83" s="48"/>
      <c r="B83" s="49"/>
      <c r="C83" s="47"/>
      <c r="D83" s="23" t="s">
        <v>16</v>
      </c>
      <c r="E83" s="25">
        <f t="shared" si="25"/>
        <v>0</v>
      </c>
      <c r="F83" s="26">
        <v>0</v>
      </c>
      <c r="G83" s="26">
        <v>0</v>
      </c>
      <c r="H83" s="26">
        <v>0</v>
      </c>
      <c r="I83" s="26">
        <v>0</v>
      </c>
      <c r="J83" s="26">
        <v>0</v>
      </c>
      <c r="K83" s="26">
        <v>0</v>
      </c>
    </row>
    <row r="84" spans="1:12" x14ac:dyDescent="0.25">
      <c r="A84" s="12"/>
      <c r="B84" s="8"/>
      <c r="C84" s="9"/>
      <c r="D84" s="9"/>
      <c r="E84" s="10"/>
      <c r="F84" s="15"/>
      <c r="G84" s="15"/>
      <c r="H84" s="15"/>
      <c r="I84" s="7"/>
      <c r="J84" s="7"/>
      <c r="K84" s="41" t="s">
        <v>38</v>
      </c>
    </row>
    <row r="85" spans="1:12" ht="47.25" customHeight="1" x14ac:dyDescent="0.25">
      <c r="A85" s="12"/>
      <c r="B85" s="44"/>
      <c r="C85" s="44"/>
      <c r="D85" s="44"/>
      <c r="E85" s="10"/>
      <c r="F85" s="17"/>
      <c r="G85" s="17"/>
      <c r="H85" s="18"/>
      <c r="I85" s="39"/>
      <c r="J85" s="7"/>
      <c r="K85" s="7"/>
    </row>
    <row r="86" spans="1:12" ht="45.75" customHeight="1" x14ac:dyDescent="0.25"/>
    <row r="87" spans="1:12" ht="43.15" customHeight="1" x14ac:dyDescent="0.25">
      <c r="B87" s="3"/>
      <c r="C87" s="3"/>
    </row>
  </sheetData>
  <mergeCells count="36">
    <mergeCell ref="G9:G10"/>
    <mergeCell ref="H9:H10"/>
    <mergeCell ref="F9:F10"/>
    <mergeCell ref="E9:E10"/>
    <mergeCell ref="C31:C40"/>
    <mergeCell ref="A21:A30"/>
    <mergeCell ref="B21:B30"/>
    <mergeCell ref="C21:C30"/>
    <mergeCell ref="I2:K2"/>
    <mergeCell ref="A11:A20"/>
    <mergeCell ref="B11:B20"/>
    <mergeCell ref="A8:B9"/>
    <mergeCell ref="C8:C10"/>
    <mergeCell ref="C11:C20"/>
    <mergeCell ref="I4:K4"/>
    <mergeCell ref="A6:H6"/>
    <mergeCell ref="J9:J10"/>
    <mergeCell ref="K9:K10"/>
    <mergeCell ref="E8:K8"/>
    <mergeCell ref="D8:D10"/>
    <mergeCell ref="I9:I10"/>
    <mergeCell ref="A31:A40"/>
    <mergeCell ref="B31:B40"/>
    <mergeCell ref="B85:D85"/>
    <mergeCell ref="A41:A50"/>
    <mergeCell ref="B41:B50"/>
    <mergeCell ref="C41:C50"/>
    <mergeCell ref="A71:A83"/>
    <mergeCell ref="B71:B83"/>
    <mergeCell ref="C71:C83"/>
    <mergeCell ref="A51:A60"/>
    <mergeCell ref="B51:B60"/>
    <mergeCell ref="C51:C60"/>
    <mergeCell ref="A61:A70"/>
    <mergeCell ref="B61:B70"/>
    <mergeCell ref="C61:C70"/>
  </mergeCells>
  <pageMargins left="0.39370078740157483" right="0.39370078740157483" top="0.9055118110236221" bottom="0.39370078740157483" header="0.31496062992125984" footer="0.31496062992125984"/>
  <pageSetup paperSize="9" scale="65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8:E14"/>
  <sheetViews>
    <sheetView workbookViewId="0">
      <selection activeCell="G14" sqref="G14"/>
    </sheetView>
  </sheetViews>
  <sheetFormatPr defaultRowHeight="15" x14ac:dyDescent="0.25"/>
  <cols>
    <col min="4" max="4" width="9.28515625" bestFit="1" customWidth="1"/>
  </cols>
  <sheetData>
    <row r="8" spans="4:5" x14ac:dyDescent="0.25">
      <c r="D8">
        <v>96881</v>
      </c>
    </row>
    <row r="9" spans="4:5" x14ac:dyDescent="0.25">
      <c r="D9">
        <v>96881</v>
      </c>
    </row>
    <row r="10" spans="4:5" x14ac:dyDescent="0.25">
      <c r="D10">
        <v>179419</v>
      </c>
    </row>
    <row r="11" spans="4:5" x14ac:dyDescent="0.25">
      <c r="D11">
        <v>82685</v>
      </c>
    </row>
    <row r="12" spans="4:5" x14ac:dyDescent="0.25">
      <c r="D12">
        <v>179419</v>
      </c>
    </row>
    <row r="13" spans="4:5" x14ac:dyDescent="0.25">
      <c r="D13">
        <v>82685</v>
      </c>
    </row>
    <row r="14" spans="4:5" x14ac:dyDescent="0.25">
      <c r="D14" s="40">
        <f>SUM(D8:D13)</f>
        <v>717970</v>
      </c>
      <c r="E14">
        <f>D14/1000</f>
        <v>717.97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adm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zhkh01</dc:creator>
  <cp:lastModifiedBy>Суслова Марина Александровна</cp:lastModifiedBy>
  <cp:revision/>
  <cp:lastPrinted>2025-07-17T09:19:47Z</cp:lastPrinted>
  <dcterms:created xsi:type="dcterms:W3CDTF">2017-04-17T12:44:38Z</dcterms:created>
  <dcterms:modified xsi:type="dcterms:W3CDTF">2025-10-29T09:38:38Z</dcterms:modified>
</cp:coreProperties>
</file>